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d drives\MyApiary - Business Development\Marketing\White Papers\"/>
    </mc:Choice>
  </mc:AlternateContent>
  <xr:revisionPtr revIDLastSave="0" documentId="13_ncr:1_{529DBA72-90FB-4EAD-9B68-CB45BD7F7AB7}" xr6:coauthVersionLast="47" xr6:coauthVersionMax="47" xr10:uidLastSave="{00000000-0000-0000-0000-000000000000}"/>
  <bookViews>
    <workbookView xWindow="-21204" yWindow="-4272" windowWidth="20364" windowHeight="17376" xr2:uid="{00000000-000D-0000-FFFF-FFFF00000000}"/>
  </bookViews>
  <sheets>
    <sheet name="Stop Date Calculator" sheetId="1" r:id="rId1"/>
  </sheets>
  <calcPr calcId="191029"/>
</workbook>
</file>

<file path=xl/calcChain.xml><?xml version="1.0" encoding="utf-8"?>
<calcChain xmlns="http://schemas.openxmlformats.org/spreadsheetml/2006/main">
  <c r="B6" i="1" l="1"/>
  <c r="B7" i="1"/>
  <c r="B19" i="1" s="1"/>
  <c r="I21" i="1"/>
  <c r="D17" i="1"/>
  <c r="F23" i="1"/>
  <c r="F21" i="1"/>
  <c r="F22" i="1"/>
  <c r="F20" i="1"/>
  <c r="D13" i="1"/>
  <c r="G23" i="1" s="1"/>
  <c r="C23" i="1" l="1"/>
  <c r="C20" i="1"/>
  <c r="C22" i="1"/>
  <c r="C21" i="1"/>
  <c r="H23" i="1"/>
  <c r="I23" i="1"/>
  <c r="G20" i="1"/>
  <c r="I20" i="1" s="1"/>
  <c r="G22" i="1"/>
  <c r="I22" i="1" s="1"/>
  <c r="G21" i="1"/>
  <c r="H22" i="1" l="1"/>
  <c r="H21" i="1"/>
  <c r="H20" i="1"/>
</calcChain>
</file>

<file path=xl/sharedStrings.xml><?xml version="1.0" encoding="utf-8"?>
<sst xmlns="http://schemas.openxmlformats.org/spreadsheetml/2006/main" count="27" uniqueCount="27">
  <si>
    <t>Calculated Stop Date</t>
  </si>
  <si>
    <t>Number of Hives at Risk</t>
  </si>
  <si>
    <t>Value of Additional Honey ($)</t>
  </si>
  <si>
    <t>Projected Colony Loss Cost ($)</t>
  </si>
  <si>
    <t>Net Gain or Loss ($)</t>
  </si>
  <si>
    <t>Number of clean Brood cycles</t>
  </si>
  <si>
    <t>Potential Additional Honey (kg/lb per hive)</t>
  </si>
  <si>
    <t>Honey Price ($/kg or lb)</t>
  </si>
  <si>
    <t>Package bees cost</t>
  </si>
  <si>
    <t>Average production per hive kg/lb</t>
  </si>
  <si>
    <t>Restablishment cost</t>
  </si>
  <si>
    <t>Scenario 1</t>
  </si>
  <si>
    <t>Stop date Calculator</t>
  </si>
  <si>
    <t>Treatment Duration (days to get mite levels down)</t>
  </si>
  <si>
    <t xml:space="preserve">Cost Benefit Analysis </t>
  </si>
  <si>
    <t>Scenario 2</t>
  </si>
  <si>
    <t>Scenario 3</t>
  </si>
  <si>
    <t>Risk Factor: Estimated Colony Loss (%)</t>
  </si>
  <si>
    <t>Scenario 4</t>
  </si>
  <si>
    <t>Gross Profit</t>
  </si>
  <si>
    <t>Additional honey collecting days</t>
  </si>
  <si>
    <t>Fist year production of package bees kg/lb</t>
  </si>
  <si>
    <t xml:space="preserve"> Crop Value</t>
  </si>
  <si>
    <t>Days before potential for cold weather</t>
  </si>
  <si>
    <t>Earliest estimated date that daytime temperatures drop below flying temperature</t>
  </si>
  <si>
    <t>Brood cycle length</t>
  </si>
  <si>
    <t>This years honey crop per hive kg/lb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</si>
</sst>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[$-1409]d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5" borderId="3" applyNumberFormat="0" applyAlignment="0" applyProtection="0"/>
    <xf numFmtId="0" fontId="6" fillId="6" borderId="0" applyNumberFormat="0" applyBorder="0" applyAlignment="0" applyProtection="0"/>
  </cellStyleXfs>
  <cellXfs count="35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wrapText="1"/>
    </xf>
    <xf numFmtId="0" fontId="7" fillId="2" borderId="0" xfId="0" applyFont="1" applyFill="1"/>
    <xf numFmtId="0" fontId="0" fillId="2" borderId="0" xfId="0" applyFill="1" applyAlignment="1">
      <alignment horizontal="center" vertical="top" wrapText="1"/>
    </xf>
    <xf numFmtId="164" fontId="3" fillId="3" borderId="1" xfId="2" applyNumberFormat="1" applyProtection="1"/>
    <xf numFmtId="164" fontId="0" fillId="7" borderId="0" xfId="0" applyNumberFormat="1" applyFill="1" applyProtection="1">
      <protection locked="0"/>
    </xf>
    <xf numFmtId="0" fontId="0" fillId="7" borderId="0" xfId="0" applyFill="1" applyProtection="1">
      <protection locked="0"/>
    </xf>
    <xf numFmtId="44" fontId="0" fillId="7" borderId="0" xfId="1" applyFont="1" applyFill="1" applyProtection="1">
      <protection locked="0"/>
    </xf>
    <xf numFmtId="0" fontId="5" fillId="5" borderId="3" xfId="4"/>
    <xf numFmtId="0" fontId="6" fillId="6" borderId="0" xfId="5" applyAlignment="1">
      <alignment wrapText="1"/>
    </xf>
    <xf numFmtId="164" fontId="10" fillId="4" borderId="2" xfId="3" applyNumberFormat="1" applyFont="1" applyProtection="1">
      <protection locked="0"/>
    </xf>
    <xf numFmtId="6" fontId="0" fillId="0" borderId="0" xfId="0" applyNumberFormat="1"/>
    <xf numFmtId="0" fontId="0" fillId="9" borderId="12" xfId="0" applyFill="1" applyBorder="1" applyAlignment="1">
      <alignment vertical="top" wrapText="1"/>
    </xf>
    <xf numFmtId="0" fontId="0" fillId="9" borderId="13" xfId="0" applyFill="1" applyBorder="1" applyAlignment="1">
      <alignment vertical="top" wrapText="1"/>
    </xf>
    <xf numFmtId="0" fontId="0" fillId="9" borderId="14" xfId="0" applyFill="1" applyBorder="1" applyAlignment="1">
      <alignment vertical="top" wrapText="1"/>
    </xf>
    <xf numFmtId="6" fontId="0" fillId="0" borderId="15" xfId="0" applyNumberFormat="1" applyBorder="1"/>
    <xf numFmtId="6" fontId="0" fillId="0" borderId="16" xfId="0" applyNumberFormat="1" applyBorder="1"/>
    <xf numFmtId="6" fontId="0" fillId="0" borderId="17" xfId="0" applyNumberFormat="1" applyBorder="1"/>
    <xf numFmtId="6" fontId="0" fillId="0" borderId="18" xfId="0" applyNumberFormat="1" applyBorder="1"/>
    <xf numFmtId="6" fontId="0" fillId="0" borderId="19" xfId="0" applyNumberFormat="1" applyBorder="1"/>
    <xf numFmtId="0" fontId="1" fillId="2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7" borderId="0" xfId="0" applyFill="1" applyAlignment="1" applyProtection="1">
      <alignment horizontal="center"/>
      <protection locked="0"/>
    </xf>
    <xf numFmtId="10" fontId="0" fillId="7" borderId="0" xfId="0" applyNumberFormat="1" applyFill="1" applyAlignment="1" applyProtection="1">
      <alignment horizont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2" fontId="3" fillId="3" borderId="8" xfId="2" applyNumberFormat="1" applyBorder="1" applyAlignment="1">
      <alignment horizontal="center"/>
    </xf>
    <xf numFmtId="42" fontId="3" fillId="3" borderId="9" xfId="2" applyNumberFormat="1" applyBorder="1" applyAlignment="1">
      <alignment horizontal="center"/>
    </xf>
    <xf numFmtId="44" fontId="3" fillId="3" borderId="10" xfId="2" applyNumberFormat="1" applyBorder="1" applyAlignment="1">
      <alignment horizontal="center"/>
    </xf>
    <xf numFmtId="44" fontId="3" fillId="3" borderId="11" xfId="2" applyNumberFormat="1" applyBorder="1" applyAlignment="1">
      <alignment horizontal="center"/>
    </xf>
    <xf numFmtId="0" fontId="3" fillId="3" borderId="1" xfId="2" applyProtection="1"/>
  </cellXfs>
  <cellStyles count="6">
    <cellStyle name="Accent2" xfId="5" builtinId="33"/>
    <cellStyle name="Check Cell" xfId="4" builtinId="23"/>
    <cellStyle name="Currency" xfId="1" builtinId="4"/>
    <cellStyle name="Input" xfId="2" builtinId="20"/>
    <cellStyle name="Normal" xfId="0" builtinId="0"/>
    <cellStyle name="Output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 i="0" baseline="0"/>
              <a:t>Cost Benefit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Honey Value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'Stop Date Calculator'!$A$20:$A$23</c:f>
              <c:strCache>
                <c:ptCount val="4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</c:strCache>
            </c:strRef>
          </c:cat>
          <c:val>
            <c:numRef>
              <c:f>'Stop Date Calculator'!$F$20:$F$23</c:f>
              <c:numCache>
                <c:formatCode>"$"#,##0_);[Red]\("$"#,##0\)</c:formatCode>
                <c:ptCount val="4"/>
                <c:pt idx="0">
                  <c:v>0</c:v>
                </c:pt>
                <c:pt idx="1">
                  <c:v>165000</c:v>
                </c:pt>
                <c:pt idx="2">
                  <c:v>220000</c:v>
                </c:pt>
                <c:pt idx="3">
                  <c:v>247500.00000000003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0-4DF5-B100-87D6E3E7FEF8}"/>
            </c:ext>
          </c:extLst>
        </c:ser>
        <c:ser>
          <c:idx val="1"/>
          <c:order val="1"/>
          <c:tx>
            <c:v>Colony Loss</c:v>
          </c:tx>
          <c:spPr>
            <a:solidFill>
              <a:srgbClr val="C0504D"/>
            </a:solidFill>
            <a:ln>
              <a:noFill/>
            </a:ln>
            <a:effectLst/>
          </c:spPr>
          <c:invertIfNegative val="1"/>
          <c:cat>
            <c:strRef>
              <c:f>'Stop Date Calculator'!$A$20:$A$23</c:f>
              <c:strCache>
                <c:ptCount val="4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</c:strCache>
            </c:strRef>
          </c:cat>
          <c:val>
            <c:numRef>
              <c:f>'Stop Date Calculator'!$G$20:$G$23</c:f>
              <c:numCache>
                <c:formatCode>"$"#,##0_);[Red]\("$"#,##0\)</c:formatCode>
                <c:ptCount val="4"/>
                <c:pt idx="0">
                  <c:v>-204750</c:v>
                </c:pt>
                <c:pt idx="1">
                  <c:v>-472500</c:v>
                </c:pt>
                <c:pt idx="2">
                  <c:v>-630000</c:v>
                </c:pt>
                <c:pt idx="3">
                  <c:v>-976500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C0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60B0-4DF5-B100-87D6E3E7FEF8}"/>
            </c:ext>
          </c:extLst>
        </c:ser>
        <c:ser>
          <c:idx val="2"/>
          <c:order val="2"/>
          <c:tx>
            <c:v>Net Gain/Loss</c:v>
          </c:tx>
          <c:spPr>
            <a:solidFill>
              <a:srgbClr val="77933C"/>
            </a:solidFill>
            <a:ln>
              <a:noFill/>
            </a:ln>
            <a:effectLst/>
          </c:spPr>
          <c:invertIfNegative val="1"/>
          <c:cat>
            <c:strRef>
              <c:f>'Stop Date Calculator'!$A$20:$A$23</c:f>
              <c:strCache>
                <c:ptCount val="4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</c:strCache>
            </c:strRef>
          </c:cat>
          <c:val>
            <c:numRef>
              <c:f>'Stop Date Calculator'!$I$20:$I$23</c:f>
              <c:numCache>
                <c:formatCode>"$"#,##0_);[Red]\("$"#,##0\)</c:formatCode>
                <c:ptCount val="4"/>
                <c:pt idx="0">
                  <c:v>565250.00000000012</c:v>
                </c:pt>
                <c:pt idx="1">
                  <c:v>462500.00000000012</c:v>
                </c:pt>
                <c:pt idx="2">
                  <c:v>360000.00000000012</c:v>
                </c:pt>
                <c:pt idx="3">
                  <c:v>41000.000000000116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60B0-4DF5-B100-87D6E3E7F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5106400"/>
        <c:axId val="1365121280"/>
      </c:barChart>
      <c:catAx>
        <c:axId val="136510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121280"/>
        <c:crosses val="autoZero"/>
        <c:auto val="1"/>
        <c:lblAlgn val="ctr"/>
        <c:lblOffset val="100"/>
        <c:noMultiLvlLbl val="0"/>
      </c:catAx>
      <c:valAx>
        <c:axId val="136512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51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0</xdr:row>
      <xdr:rowOff>214311</xdr:rowOff>
    </xdr:from>
    <xdr:to>
      <xdr:col>14</xdr:col>
      <xdr:colOff>304799</xdr:colOff>
      <xdr:row>16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9FE93C-6E90-F51C-BB68-28A55B9E8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3" sqref="D3"/>
    </sheetView>
  </sheetViews>
  <sheetFormatPr defaultRowHeight="14.4" x14ac:dyDescent="0.3"/>
  <cols>
    <col min="1" max="1" width="42.6640625" style="1" customWidth="1"/>
    <col min="2" max="2" width="19.44140625" customWidth="1"/>
    <col min="3" max="4" width="11.44140625" customWidth="1"/>
    <col min="5" max="5" width="12.109375" customWidth="1"/>
    <col min="6" max="6" width="11.44140625" customWidth="1"/>
    <col min="7" max="7" width="11" customWidth="1"/>
    <col min="8" max="8" width="12.109375" customWidth="1"/>
    <col min="9" max="9" width="10.5546875" customWidth="1"/>
  </cols>
  <sheetData>
    <row r="1" spans="1:5" ht="21" x14ac:dyDescent="0.4">
      <c r="A1" s="4" t="s">
        <v>12</v>
      </c>
    </row>
    <row r="2" spans="1:5" ht="30" customHeight="1" x14ac:dyDescent="0.3">
      <c r="A2" s="11" t="s">
        <v>24</v>
      </c>
      <c r="B2" s="12">
        <v>45940</v>
      </c>
      <c r="C2" s="2"/>
    </row>
    <row r="3" spans="1:5" x14ac:dyDescent="0.3">
      <c r="A3" s="3" t="s">
        <v>13</v>
      </c>
      <c r="B3" s="8">
        <v>30</v>
      </c>
    </row>
    <row r="4" spans="1:5" x14ac:dyDescent="0.3">
      <c r="A4" s="3" t="s">
        <v>5</v>
      </c>
      <c r="B4" s="8">
        <v>2</v>
      </c>
    </row>
    <row r="5" spans="1:5" ht="15" thickBot="1" x14ac:dyDescent="0.35">
      <c r="A5" s="3" t="s">
        <v>25</v>
      </c>
      <c r="B5" s="8">
        <v>21</v>
      </c>
    </row>
    <row r="6" spans="1:5" ht="15.6" thickTop="1" thickBot="1" x14ac:dyDescent="0.35">
      <c r="A6" s="10" t="s">
        <v>23</v>
      </c>
      <c r="B6" s="34">
        <f>B3+(B4*B5)</f>
        <v>72</v>
      </c>
    </row>
    <row r="7" spans="1:5" ht="15.6" thickTop="1" thickBot="1" x14ac:dyDescent="0.35">
      <c r="A7" s="10" t="s">
        <v>0</v>
      </c>
      <c r="B7" s="6">
        <f>B2-B3-(B4*B5)</f>
        <v>45868</v>
      </c>
      <c r="C7" s="2"/>
    </row>
    <row r="8" spans="1:5" ht="15" thickTop="1" x14ac:dyDescent="0.3"/>
    <row r="10" spans="1:5" ht="21.6" thickBot="1" x14ac:dyDescent="0.45">
      <c r="A10" s="4" t="s">
        <v>14</v>
      </c>
    </row>
    <row r="11" spans="1:5" ht="15" customHeight="1" x14ac:dyDescent="0.3">
      <c r="A11" s="3" t="s">
        <v>7</v>
      </c>
      <c r="B11" s="9">
        <v>2.2000000000000002</v>
      </c>
      <c r="D11" s="26" t="s">
        <v>10</v>
      </c>
      <c r="E11" s="27"/>
    </row>
    <row r="12" spans="1:5" x14ac:dyDescent="0.3">
      <c r="A12" s="1" t="s">
        <v>8</v>
      </c>
      <c r="B12" s="9">
        <v>300</v>
      </c>
      <c r="D12" s="28"/>
      <c r="E12" s="29"/>
    </row>
    <row r="13" spans="1:5" x14ac:dyDescent="0.3">
      <c r="A13" s="1" t="s">
        <v>9</v>
      </c>
      <c r="B13" s="8">
        <v>200</v>
      </c>
      <c r="D13" s="30">
        <f>B12+((B13-B14)*B11)</f>
        <v>630</v>
      </c>
      <c r="E13" s="31"/>
    </row>
    <row r="14" spans="1:5" ht="16.5" customHeight="1" thickBot="1" x14ac:dyDescent="0.35">
      <c r="A14" s="1" t="s">
        <v>21</v>
      </c>
      <c r="B14" s="8">
        <v>50</v>
      </c>
    </row>
    <row r="15" spans="1:5" x14ac:dyDescent="0.3">
      <c r="B15" s="8"/>
      <c r="D15" s="26" t="s">
        <v>22</v>
      </c>
      <c r="E15" s="27"/>
    </row>
    <row r="16" spans="1:5" x14ac:dyDescent="0.3">
      <c r="A16" s="1" t="s">
        <v>26</v>
      </c>
      <c r="B16" s="8">
        <v>140</v>
      </c>
      <c r="D16" s="28"/>
      <c r="E16" s="29"/>
    </row>
    <row r="17" spans="1:9" ht="15" thickBot="1" x14ac:dyDescent="0.35">
      <c r="A17" s="1" t="s">
        <v>1</v>
      </c>
      <c r="B17" s="8">
        <v>2500</v>
      </c>
      <c r="D17" s="32">
        <f>$B$16*$B$17*$B$11</f>
        <v>770000.00000000012</v>
      </c>
      <c r="E17" s="33"/>
    </row>
    <row r="19" spans="1:9" ht="57.6" x14ac:dyDescent="0.3">
      <c r="B19" s="22" t="str">
        <f>CONCATENATE("Stop Dates Later than ",TEXT(B7," dd-mmMm-yy"))</f>
        <v>Stop Dates Later than  30-July-25</v>
      </c>
      <c r="C19" s="5" t="s">
        <v>20</v>
      </c>
      <c r="D19" s="5" t="s">
        <v>6</v>
      </c>
      <c r="E19" s="5" t="s">
        <v>17</v>
      </c>
      <c r="F19" s="14" t="s">
        <v>2</v>
      </c>
      <c r="G19" s="15" t="s">
        <v>3</v>
      </c>
      <c r="H19" s="15" t="s">
        <v>4</v>
      </c>
      <c r="I19" s="16" t="s">
        <v>19</v>
      </c>
    </row>
    <row r="20" spans="1:9" x14ac:dyDescent="0.3">
      <c r="A20" s="1" t="s">
        <v>11</v>
      </c>
      <c r="B20" s="7">
        <v>45873</v>
      </c>
      <c r="C20" s="23">
        <f>-($B$7-B20)</f>
        <v>5</v>
      </c>
      <c r="D20" s="24">
        <v>0</v>
      </c>
      <c r="E20" s="25">
        <v>0.13</v>
      </c>
      <c r="F20" s="17">
        <f>$B$11*D20*$B$17</f>
        <v>0</v>
      </c>
      <c r="G20" s="13">
        <f>$B$17*E20*-$D$13</f>
        <v>-204750</v>
      </c>
      <c r="H20" s="13">
        <f>F20+G20</f>
        <v>-204750</v>
      </c>
      <c r="I20" s="18">
        <f>F20+G20+$D$17</f>
        <v>565250.00000000012</v>
      </c>
    </row>
    <row r="21" spans="1:9" x14ac:dyDescent="0.3">
      <c r="A21" s="1" t="s">
        <v>15</v>
      </c>
      <c r="B21" s="7">
        <v>45889</v>
      </c>
      <c r="C21" s="23">
        <f>-($B$7-B21)</f>
        <v>21</v>
      </c>
      <c r="D21" s="24">
        <v>30</v>
      </c>
      <c r="E21" s="25">
        <v>0.3</v>
      </c>
      <c r="F21" s="17">
        <f>$B$11*D21*$B$17</f>
        <v>165000</v>
      </c>
      <c r="G21" s="13">
        <f>$B$17*E21*-$D$13</f>
        <v>-472500</v>
      </c>
      <c r="H21" s="13">
        <f>F21+G21</f>
        <v>-307500</v>
      </c>
      <c r="I21" s="18">
        <f>F21+G21+$D$17</f>
        <v>462500.00000000012</v>
      </c>
    </row>
    <row r="22" spans="1:9" x14ac:dyDescent="0.3">
      <c r="A22" s="1" t="s">
        <v>16</v>
      </c>
      <c r="B22" s="7">
        <v>45910</v>
      </c>
      <c r="C22" s="23">
        <f>-($B$7-B22)</f>
        <v>42</v>
      </c>
      <c r="D22" s="24">
        <v>40</v>
      </c>
      <c r="E22" s="25">
        <v>0.4</v>
      </c>
      <c r="F22" s="17">
        <f>$B$11*D22*$B$17</f>
        <v>220000</v>
      </c>
      <c r="G22" s="13">
        <f>$B$17*E22*-$D$13</f>
        <v>-630000</v>
      </c>
      <c r="H22" s="13">
        <f>F22+G22</f>
        <v>-410000</v>
      </c>
      <c r="I22" s="18">
        <f>F22+G22+$D$17</f>
        <v>360000.00000000012</v>
      </c>
    </row>
    <row r="23" spans="1:9" x14ac:dyDescent="0.3">
      <c r="A23" s="1" t="s">
        <v>18</v>
      </c>
      <c r="B23" s="7">
        <v>45930</v>
      </c>
      <c r="C23" s="23">
        <f>-($B$7-B23)</f>
        <v>62</v>
      </c>
      <c r="D23" s="24">
        <v>45</v>
      </c>
      <c r="E23" s="25">
        <v>0.62</v>
      </c>
      <c r="F23" s="19">
        <f>$B$11*D23*$B$17</f>
        <v>247500.00000000003</v>
      </c>
      <c r="G23" s="20">
        <f>$B$17*E23*-$D$13</f>
        <v>-976500</v>
      </c>
      <c r="H23" s="20">
        <f>F23+G23</f>
        <v>-729000</v>
      </c>
      <c r="I23" s="21">
        <f>F23+G23+$D$17</f>
        <v>41000.000000000116</v>
      </c>
    </row>
  </sheetData>
  <sheetProtection sheet="1" objects="1" scenarios="1"/>
  <mergeCells count="4">
    <mergeCell ref="D11:E12"/>
    <mergeCell ref="D13:E13"/>
    <mergeCell ref="D15:E16"/>
    <mergeCell ref="D17:E17"/>
  </mergeCells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Stop Date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MyApiary User</dc:creator>
  <cp:lastModifiedBy>Darren Bainbridge</cp:lastModifiedBy>
  <dcterms:created xsi:type="dcterms:W3CDTF">2025-05-29T04:31:58Z</dcterms:created>
  <dcterms:modified xsi:type="dcterms:W3CDTF">2025-06-03T00:36:11Z</dcterms:modified>
</cp:coreProperties>
</file>